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OUTUBRO 2014" sheetId="1" r:id="rId1"/>
  </sheets>
  <definedNames>
    <definedName name="_xlnm.Print_Area" localSheetId="0">'OUTUBRO 2014'!$A$1:$G$66</definedName>
  </definedNames>
  <calcPr fullCalcOnLoad="1"/>
</workbook>
</file>

<file path=xl/sharedStrings.xml><?xml version="1.0" encoding="utf-8"?>
<sst xmlns="http://schemas.openxmlformats.org/spreadsheetml/2006/main" count="55" uniqueCount="54">
  <si>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</si>
  <si>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</si>
  <si>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</si>
  <si>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</si>
  <si>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</si>
  <si>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</si>
  <si>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</si>
  <si>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</si>
  <si>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</si>
  <si>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</si>
  <si>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</si>
  <si>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</si>
  <si>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</si>
  <si>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</si>
  <si>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</si>
  <si>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</si>
  <si>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</si>
  <si>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</si>
  <si>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Outros créditos</t>
  </si>
  <si>
    <t>,</t>
  </si>
  <si>
    <t>Pgto. passagens e hospedagem diretoria (ch 851025)</t>
  </si>
  <si>
    <t>Pgto. despesas com táxi  / plantão diretoria</t>
  </si>
  <si>
    <t>Aquisição de material de escritório / cópias / postagens</t>
  </si>
  <si>
    <t>Contribuição Sindical - CONLUTAS</t>
  </si>
  <si>
    <t>APLICAÇÃO CDB - BANCO DO BRASIL</t>
  </si>
  <si>
    <t>Pgto. Auxilio Alimentação</t>
  </si>
  <si>
    <t>Pgto. Auxilio Transporte</t>
  </si>
  <si>
    <t>Pgto. passagens / Assembléia Geral / reunião Fórum das AD'S</t>
  </si>
  <si>
    <t>Aquisição de material de consumo</t>
  </si>
  <si>
    <t>Pgto. banner / faixas / cartazes</t>
  </si>
  <si>
    <t>Pgto. serviço manutenção dos computadores da ADUNEB</t>
  </si>
  <si>
    <t>Aplicação CDB - BANCO DO BRASIL</t>
  </si>
  <si>
    <t>Saldo Banco do Brasil</t>
  </si>
  <si>
    <t>Pgto. alimentação / plantão diretoria / greve geral / Fórum</t>
  </si>
  <si>
    <t>Pgto. Oi Telemar / Embratel</t>
  </si>
  <si>
    <t>Pgto. serviços de auxílio na administração/limpeza ADUNEB</t>
  </si>
  <si>
    <t>Repasse FUNDO DE MOBILIZAÇÃO</t>
  </si>
  <si>
    <t>Pgto. diárias</t>
  </si>
  <si>
    <t>DEMONSTRATIVO CONTÁBIL - OUTUBRO / 2014</t>
  </si>
  <si>
    <t>SALDO ANTERIOR + RECEITAS - DESPESAS ( EM 31 / 10 / 2014)</t>
  </si>
  <si>
    <t>Despesas Bancárias - mês 10 / 2014</t>
  </si>
  <si>
    <t>Depósito ANDES SN - Contribuição mensal</t>
  </si>
  <si>
    <t>Pgto. Assessoria Contábil - mês 07 / 2014</t>
  </si>
  <si>
    <t>A TECNOASP - fornecimento de Internet para ADUNEB</t>
  </si>
  <si>
    <t>Pgto. locação de freezer</t>
  </si>
  <si>
    <t>Pgto. locação de som</t>
  </si>
  <si>
    <t>Pgto. Buffet - confraternização da ADUNEB</t>
  </si>
  <si>
    <t>Pgto. Assessoria jurídica - mês 09/2014</t>
  </si>
  <si>
    <t>Pgto. salários Outubro / 2014</t>
  </si>
  <si>
    <t>Pgto. inscrição MML</t>
  </si>
  <si>
    <t>Pgto.  Contribuição SANKOFA da Policia Civil da Bahia</t>
  </si>
  <si>
    <t xml:space="preserve">Pgto. locação de mesas/cadeiras e toalhas </t>
  </si>
  <si>
    <t xml:space="preserve">Abrãao Felix da Penha </t>
  </si>
  <si>
    <t xml:space="preserve">Diretor Financeiro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</si>
</sst>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2" fillId="0" borderId="24" xfId="62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171" fontId="2" fillId="0" borderId="23" xfId="62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/>
    </xf>
    <xf numFmtId="171" fontId="2" fillId="0" borderId="15" xfId="62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1"/>
  <sheetViews>
    <sheetView tabSelected="1" zoomScalePageLayoutView="0" workbookViewId="0" topLeftCell="A42">
      <selection activeCell="G64" sqref="G64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1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26" t="s">
        <v>2</v>
      </c>
      <c r="B1" s="126"/>
      <c r="C1" s="126"/>
      <c r="D1" s="126"/>
      <c r="E1" s="126"/>
      <c r="F1" s="126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27" t="s">
        <v>38</v>
      </c>
      <c r="B3" s="127"/>
      <c r="C3" s="127"/>
      <c r="D3" s="127"/>
      <c r="E3" s="127"/>
      <c r="F3" s="127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129" t="s">
        <v>1</v>
      </c>
      <c r="C5" s="129"/>
      <c r="D5" s="129"/>
      <c r="E5" s="129"/>
      <c r="F5" s="32"/>
      <c r="G5" s="30"/>
      <c r="H5" s="1"/>
    </row>
    <row r="6" spans="1:8" ht="12.75">
      <c r="A6" s="40" t="s">
        <v>0</v>
      </c>
      <c r="B6" s="41"/>
      <c r="C6" s="41"/>
      <c r="D6" s="41"/>
      <c r="E6" s="109"/>
      <c r="F6" s="110">
        <f>SUM(F7:F8)</f>
        <v>147355.49</v>
      </c>
      <c r="H6" s="1"/>
    </row>
    <row r="7" spans="1:8" ht="12.75">
      <c r="A7" s="40"/>
      <c r="B7" s="41" t="s">
        <v>32</v>
      </c>
      <c r="C7" s="41"/>
      <c r="D7" s="41"/>
      <c r="E7" s="109"/>
      <c r="F7" s="110">
        <v>7721.19</v>
      </c>
      <c r="H7" s="1"/>
    </row>
    <row r="8" spans="1:12" ht="12.75">
      <c r="A8" s="8"/>
      <c r="B8" s="90" t="s">
        <v>31</v>
      </c>
      <c r="C8" s="90"/>
      <c r="D8" s="90"/>
      <c r="E8" s="111"/>
      <c r="F8" s="112">
        <v>139634.3</v>
      </c>
      <c r="G8" s="33"/>
      <c r="H8" s="1"/>
      <c r="I8" s="1"/>
      <c r="J8" s="1"/>
      <c r="K8" s="1"/>
      <c r="L8" s="1"/>
    </row>
    <row r="9" spans="1:12" ht="12.75">
      <c r="A9" s="1"/>
      <c r="B9" s="34"/>
      <c r="C9" s="34"/>
      <c r="D9" s="34"/>
      <c r="E9" s="35"/>
      <c r="F9" s="36"/>
      <c r="G9" s="33"/>
      <c r="H9" s="1"/>
      <c r="I9" s="1"/>
      <c r="J9" s="1"/>
      <c r="K9" s="1"/>
      <c r="L9" s="1"/>
    </row>
    <row r="10" spans="1:12" ht="12.75">
      <c r="A10" s="34" t="s">
        <v>3</v>
      </c>
      <c r="B10" s="34"/>
      <c r="C10" s="37"/>
      <c r="D10" s="37"/>
      <c r="E10" s="38"/>
      <c r="F10" s="78">
        <f>SUM(F11:F12)</f>
        <v>97640.24</v>
      </c>
      <c r="G10" s="37"/>
      <c r="H10" s="1"/>
      <c r="I10" s="1"/>
      <c r="J10" s="1"/>
      <c r="K10" s="1"/>
      <c r="L10" s="1"/>
    </row>
    <row r="11" spans="1:12" ht="12.75">
      <c r="A11" s="40"/>
      <c r="B11" s="41" t="s">
        <v>4</v>
      </c>
      <c r="C11" s="4"/>
      <c r="D11" s="4"/>
      <c r="E11" s="77"/>
      <c r="F11" s="95">
        <f>89419.57</f>
        <v>89419.57</v>
      </c>
      <c r="G11" s="37"/>
      <c r="H11" s="12"/>
      <c r="I11" s="1"/>
      <c r="J11" s="1"/>
      <c r="K11" s="1"/>
      <c r="L11" s="1"/>
    </row>
    <row r="12" spans="1:12" ht="12.75">
      <c r="A12" s="3"/>
      <c r="B12" s="34" t="s">
        <v>18</v>
      </c>
      <c r="C12" s="1"/>
      <c r="D12" s="1"/>
      <c r="E12" s="91"/>
      <c r="F12" s="92">
        <f>8220.67</f>
        <v>8220.67</v>
      </c>
      <c r="G12" s="42"/>
      <c r="H12" s="1"/>
      <c r="I12" s="1"/>
      <c r="J12" s="1"/>
      <c r="K12" s="1"/>
      <c r="L12" s="1"/>
    </row>
    <row r="13" spans="1:12" ht="12.75">
      <c r="A13" s="49"/>
      <c r="B13" s="49"/>
      <c r="C13" s="49"/>
      <c r="D13" s="49"/>
      <c r="E13" s="50"/>
      <c r="F13" s="43"/>
      <c r="H13" s="1"/>
      <c r="I13" s="1"/>
      <c r="J13" s="1"/>
      <c r="K13" s="1"/>
      <c r="L13" s="1"/>
    </row>
    <row r="14" spans="1:12" ht="12.75">
      <c r="A14" s="44" t="s">
        <v>5</v>
      </c>
      <c r="B14" s="45"/>
      <c r="C14" s="45"/>
      <c r="D14" s="45"/>
      <c r="E14" s="46"/>
      <c r="F14" s="47">
        <f>+F6+F10</f>
        <v>244995.72999999998</v>
      </c>
      <c r="H14" s="1"/>
      <c r="I14" s="1"/>
      <c r="J14" s="1"/>
      <c r="K14" s="1"/>
      <c r="L14" s="1"/>
    </row>
    <row r="15" spans="1:12" ht="12.75">
      <c r="A15" s="48"/>
      <c r="B15" s="48"/>
      <c r="C15" s="49"/>
      <c r="D15" s="49"/>
      <c r="E15" s="50"/>
      <c r="F15" s="43"/>
      <c r="H15" s="1"/>
      <c r="I15" s="1"/>
      <c r="J15" s="1"/>
      <c r="K15" s="1"/>
      <c r="L15" s="1"/>
    </row>
    <row r="16" spans="1:12" ht="11.25" customHeight="1">
      <c r="A16" s="49"/>
      <c r="B16" s="49"/>
      <c r="C16" s="49"/>
      <c r="D16" s="49"/>
      <c r="E16" s="51"/>
      <c r="F16" s="50"/>
      <c r="G16" s="52" t="s">
        <v>6</v>
      </c>
      <c r="H16" s="1"/>
      <c r="I16" s="1"/>
      <c r="J16" s="1"/>
      <c r="K16" s="1"/>
      <c r="L16" s="1"/>
    </row>
    <row r="17" spans="1:12" ht="15" customHeight="1">
      <c r="A17" s="21" t="s">
        <v>7</v>
      </c>
      <c r="B17" s="53"/>
      <c r="C17" s="53"/>
      <c r="D17" s="53"/>
      <c r="E17" s="53"/>
      <c r="F17" s="39">
        <f>F18+F24+F27+F37+F55+F41</f>
        <v>70617.63</v>
      </c>
      <c r="G17" s="54">
        <f>F$17/F$10</f>
        <v>0.7232431014098286</v>
      </c>
      <c r="H17" s="11"/>
      <c r="I17" s="1"/>
      <c r="J17" s="89"/>
      <c r="K17" s="1"/>
      <c r="L17" s="1"/>
    </row>
    <row r="18" spans="1:12" ht="15.75" customHeight="1">
      <c r="A18" s="14" t="s">
        <v>8</v>
      </c>
      <c r="B18" s="55"/>
      <c r="C18" s="55"/>
      <c r="D18" s="55"/>
      <c r="E18" s="56"/>
      <c r="F18" s="57">
        <f>SUM(F19:F22)</f>
        <v>8530.49</v>
      </c>
      <c r="G18" s="58">
        <f>F$18/F$10</f>
        <v>0.08736654068035883</v>
      </c>
      <c r="H18" s="1"/>
      <c r="I18" s="1"/>
      <c r="J18" s="1"/>
      <c r="K18" s="1"/>
      <c r="L18" s="1"/>
    </row>
    <row r="19" spans="1:12" ht="6.75" customHeight="1">
      <c r="A19" s="59"/>
      <c r="B19" s="41"/>
      <c r="C19" s="4"/>
      <c r="D19" s="4"/>
      <c r="E19" s="76"/>
      <c r="F19" s="82"/>
      <c r="G19" s="71"/>
      <c r="H19" s="13"/>
      <c r="I19" s="1"/>
      <c r="J19" s="1"/>
      <c r="K19" s="1"/>
      <c r="L19" s="1"/>
    </row>
    <row r="20" spans="1:12" ht="12.75">
      <c r="A20" s="3"/>
      <c r="B20" s="34" t="s">
        <v>48</v>
      </c>
      <c r="C20" s="1"/>
      <c r="D20" s="1"/>
      <c r="E20" s="11"/>
      <c r="F20" s="86">
        <f>2298.82+2390.35+2235.32</f>
        <v>6924.49</v>
      </c>
      <c r="G20" s="83"/>
      <c r="H20" s="13"/>
      <c r="I20" s="1"/>
      <c r="J20" s="1"/>
      <c r="K20" s="1"/>
      <c r="L20" s="1"/>
    </row>
    <row r="21" spans="1:8" s="1" customFormat="1" ht="12.75">
      <c r="A21" s="3"/>
      <c r="B21" s="75" t="s">
        <v>25</v>
      </c>
      <c r="F21" s="23">
        <f>299+299</f>
        <v>598</v>
      </c>
      <c r="G21" s="83"/>
      <c r="H21" s="13"/>
    </row>
    <row r="22" spans="1:12" ht="12.75">
      <c r="A22" s="8"/>
      <c r="B22" s="84" t="s">
        <v>26</v>
      </c>
      <c r="C22" s="9"/>
      <c r="D22" s="9"/>
      <c r="E22" s="9"/>
      <c r="F22" s="87">
        <f>336+336+336</f>
        <v>1008</v>
      </c>
      <c r="G22" s="67"/>
      <c r="H22" s="13"/>
      <c r="I22" s="1"/>
      <c r="J22" s="1"/>
      <c r="K22" s="1"/>
      <c r="L22" s="1"/>
    </row>
    <row r="23" spans="6:12" ht="12.75">
      <c r="F23" s="60"/>
      <c r="G23" s="1"/>
      <c r="H23" s="13"/>
      <c r="I23" s="1"/>
      <c r="J23" s="1"/>
      <c r="K23" s="1"/>
      <c r="L23" s="1"/>
    </row>
    <row r="24" spans="1:12" s="43" customFormat="1" ht="12.75">
      <c r="A24" s="40" t="s">
        <v>9</v>
      </c>
      <c r="B24" s="4"/>
      <c r="C24" s="4"/>
      <c r="D24" s="4"/>
      <c r="E24" s="61"/>
      <c r="F24" s="62">
        <f>SUM(F25:F25)</f>
        <v>1175.58</v>
      </c>
      <c r="G24" s="63">
        <f>F$24/F$10</f>
        <v>0.012039913052241575</v>
      </c>
      <c r="H24" s="13"/>
      <c r="I24" s="2"/>
      <c r="J24" s="2"/>
      <c r="K24" s="2"/>
      <c r="L24" s="2"/>
    </row>
    <row r="25" spans="1:12" s="43" customFormat="1" ht="12.75">
      <c r="A25" s="98"/>
      <c r="B25" s="99" t="s">
        <v>34</v>
      </c>
      <c r="C25" s="99"/>
      <c r="D25" s="99"/>
      <c r="E25" s="100"/>
      <c r="F25" s="101">
        <f>604.69+320.89+250</f>
        <v>1175.58</v>
      </c>
      <c r="G25" s="102"/>
      <c r="H25" s="2"/>
      <c r="I25" s="2"/>
      <c r="J25" s="68"/>
      <c r="K25" s="2"/>
      <c r="L25" s="2"/>
    </row>
    <row r="26" spans="1:12" ht="15.75" customHeight="1">
      <c r="A26" s="1"/>
      <c r="B26" s="1"/>
      <c r="C26" s="1"/>
      <c r="D26" s="1"/>
      <c r="E26" s="1"/>
      <c r="F26" s="68" t="s">
        <v>19</v>
      </c>
      <c r="G26" s="65"/>
      <c r="H26" s="1"/>
      <c r="I26" s="1"/>
      <c r="J26" s="1"/>
      <c r="K26" s="1"/>
      <c r="L26" s="1"/>
    </row>
    <row r="27" spans="1:12" ht="12.75">
      <c r="A27" s="14" t="s">
        <v>10</v>
      </c>
      <c r="B27" s="55"/>
      <c r="C27" s="55"/>
      <c r="D27" s="55"/>
      <c r="E27" s="69"/>
      <c r="F27" s="70">
        <f>SUM(F28:F35)</f>
        <v>50665.78</v>
      </c>
      <c r="G27" s="54">
        <f>F$27/F$10</f>
        <v>0.5189026573470118</v>
      </c>
      <c r="H27" s="1"/>
      <c r="I27" s="1"/>
      <c r="J27" s="1"/>
      <c r="K27" s="1"/>
      <c r="L27" s="1"/>
    </row>
    <row r="28" spans="1:12" ht="12.75">
      <c r="A28" s="119"/>
      <c r="B28" s="64" t="s">
        <v>36</v>
      </c>
      <c r="C28" s="120"/>
      <c r="D28" s="120"/>
      <c r="E28" s="121"/>
      <c r="F28" s="122">
        <f>44970</f>
        <v>44970</v>
      </c>
      <c r="G28" s="123"/>
      <c r="H28" s="1"/>
      <c r="I28" s="1"/>
      <c r="J28" s="1"/>
      <c r="K28" s="1"/>
      <c r="L28" s="1"/>
    </row>
    <row r="29" spans="1:12" ht="12.75">
      <c r="A29" s="66"/>
      <c r="B29" s="2" t="s">
        <v>41</v>
      </c>
      <c r="C29" s="96"/>
      <c r="D29" s="96"/>
      <c r="E29" s="97"/>
      <c r="F29" s="88">
        <f>3588.13</f>
        <v>3588.13</v>
      </c>
      <c r="G29" s="5"/>
      <c r="H29" s="1"/>
      <c r="I29" s="1"/>
      <c r="J29" s="1"/>
      <c r="K29" s="1"/>
      <c r="L29" s="1"/>
    </row>
    <row r="30" spans="1:12" ht="12.75">
      <c r="A30" s="66"/>
      <c r="B30" s="2" t="s">
        <v>23</v>
      </c>
      <c r="C30" s="96"/>
      <c r="D30" s="96"/>
      <c r="E30" s="97"/>
      <c r="F30" s="88">
        <f>400</f>
        <v>400</v>
      </c>
      <c r="G30" s="5"/>
      <c r="H30" s="1"/>
      <c r="I30" s="1"/>
      <c r="J30" s="1"/>
      <c r="K30" s="1"/>
      <c r="L30" s="1"/>
    </row>
    <row r="31" spans="1:12" ht="12.75">
      <c r="A31" s="66"/>
      <c r="B31" s="2" t="s">
        <v>28</v>
      </c>
      <c r="C31" s="1"/>
      <c r="D31" s="1"/>
      <c r="E31" s="1"/>
      <c r="F31" s="88">
        <f>113.06+232.4+140+170.59</f>
        <v>656.0500000000001</v>
      </c>
      <c r="G31" s="5"/>
      <c r="H31" s="1"/>
      <c r="I31" s="1"/>
      <c r="J31" s="1"/>
      <c r="K31" s="1"/>
      <c r="L31" s="1"/>
    </row>
    <row r="32" spans="1:12" ht="12.75">
      <c r="A32" s="66"/>
      <c r="B32" s="2" t="s">
        <v>22</v>
      </c>
      <c r="C32" s="1"/>
      <c r="D32" s="1"/>
      <c r="E32" s="104"/>
      <c r="F32" s="88">
        <f>18</f>
        <v>18</v>
      </c>
      <c r="G32" s="5"/>
      <c r="H32" s="1"/>
      <c r="I32" s="1"/>
      <c r="J32" s="1"/>
      <c r="K32" s="1"/>
      <c r="L32" s="1"/>
    </row>
    <row r="33" spans="1:12" ht="12.75">
      <c r="A33" s="66"/>
      <c r="B33" s="2" t="s">
        <v>43</v>
      </c>
      <c r="C33" s="1"/>
      <c r="D33" s="1"/>
      <c r="E33" s="1"/>
      <c r="F33" s="88">
        <f>179.9</f>
        <v>179.9</v>
      </c>
      <c r="G33" s="5"/>
      <c r="H33" s="1"/>
      <c r="I33" s="1"/>
      <c r="J33" s="1"/>
      <c r="K33" s="1"/>
      <c r="L33" s="1"/>
    </row>
    <row r="34" spans="1:12" ht="12.75">
      <c r="A34" s="66"/>
      <c r="B34" s="2" t="s">
        <v>30</v>
      </c>
      <c r="C34" s="1"/>
      <c r="D34" s="1"/>
      <c r="E34" s="1"/>
      <c r="F34" s="88">
        <f>300</f>
        <v>300</v>
      </c>
      <c r="G34" s="5"/>
      <c r="H34" s="1"/>
      <c r="I34" s="1"/>
      <c r="J34" s="1"/>
      <c r="K34" s="1"/>
      <c r="L34" s="1"/>
    </row>
    <row r="35" spans="1:12" ht="12.75">
      <c r="A35" s="93"/>
      <c r="B35" s="85" t="s">
        <v>29</v>
      </c>
      <c r="C35" s="9"/>
      <c r="D35" s="9"/>
      <c r="E35" s="9"/>
      <c r="F35" s="94">
        <f>553.7</f>
        <v>553.7</v>
      </c>
      <c r="G35" s="10"/>
      <c r="H35" s="1"/>
      <c r="I35" s="1"/>
      <c r="J35" s="1"/>
      <c r="K35" s="1"/>
      <c r="L35" s="1"/>
    </row>
    <row r="36" spans="1:12" ht="15.75" customHeight="1">
      <c r="A36" s="1"/>
      <c r="B36" s="1"/>
      <c r="C36" s="1"/>
      <c r="D36" s="1"/>
      <c r="E36" s="1"/>
      <c r="F36" s="12"/>
      <c r="G36" s="13"/>
      <c r="H36" s="6"/>
      <c r="I36" s="1"/>
      <c r="J36" s="1"/>
      <c r="K36" s="1"/>
      <c r="L36" s="1"/>
    </row>
    <row r="37" spans="1:12" ht="12.75">
      <c r="A37" s="14" t="s">
        <v>11</v>
      </c>
      <c r="B37" s="55"/>
      <c r="C37" s="55"/>
      <c r="D37" s="55"/>
      <c r="E37" s="55"/>
      <c r="F37" s="70">
        <f>SUM(F38:F39)</f>
        <v>5518</v>
      </c>
      <c r="G37" s="54">
        <f>F$37/F$10</f>
        <v>0.056513584972753036</v>
      </c>
      <c r="H37" s="1"/>
      <c r="I37" s="1"/>
      <c r="J37" s="1"/>
      <c r="K37" s="1"/>
      <c r="L37" s="1"/>
    </row>
    <row r="38" spans="1:12" ht="12.75">
      <c r="A38" s="3"/>
      <c r="B38" s="2" t="s">
        <v>42</v>
      </c>
      <c r="C38" s="1"/>
      <c r="D38" s="1"/>
      <c r="E38" s="11"/>
      <c r="F38" s="23">
        <v>1018</v>
      </c>
      <c r="G38" s="83"/>
      <c r="H38" s="72"/>
      <c r="I38" s="103"/>
      <c r="J38" s="1"/>
      <c r="K38" s="1"/>
      <c r="L38" s="1"/>
    </row>
    <row r="39" spans="1:12" s="81" customFormat="1" ht="12.75">
      <c r="A39" s="113"/>
      <c r="B39" s="85" t="s">
        <v>47</v>
      </c>
      <c r="C39" s="114"/>
      <c r="D39" s="114"/>
      <c r="E39" s="115"/>
      <c r="F39" s="116">
        <v>4500</v>
      </c>
      <c r="G39" s="117"/>
      <c r="H39" s="68"/>
      <c r="I39" s="2"/>
      <c r="J39" s="118"/>
      <c r="K39" s="118"/>
      <c r="L39" s="118"/>
    </row>
    <row r="40" spans="1:12" ht="15.75" customHeight="1">
      <c r="A40" s="1"/>
      <c r="B40" s="1"/>
      <c r="C40" s="1"/>
      <c r="D40" s="1"/>
      <c r="E40" s="1"/>
      <c r="F40" s="12"/>
      <c r="G40" s="13"/>
      <c r="H40" s="6"/>
      <c r="I40" s="1"/>
      <c r="J40" s="1"/>
      <c r="K40" s="1"/>
      <c r="L40" s="1"/>
    </row>
    <row r="41" spans="1:12" ht="12.75">
      <c r="A41" s="14" t="s">
        <v>12</v>
      </c>
      <c r="B41" s="55"/>
      <c r="C41" s="55"/>
      <c r="D41" s="55"/>
      <c r="E41" s="55"/>
      <c r="F41" s="70">
        <f>SUM(F42:F54)</f>
        <v>4553.77</v>
      </c>
      <c r="G41" s="54">
        <f>F$41/F$10</f>
        <v>0.046638250786765784</v>
      </c>
      <c r="H41" s="1"/>
      <c r="I41" s="1"/>
      <c r="J41" s="1"/>
      <c r="K41" s="1"/>
      <c r="L41" s="1"/>
    </row>
    <row r="42" spans="1:12" ht="12.75">
      <c r="A42" s="3"/>
      <c r="B42" s="2" t="s">
        <v>21</v>
      </c>
      <c r="C42" s="1"/>
      <c r="D42" s="1"/>
      <c r="E42" s="1"/>
      <c r="F42" s="86">
        <f>18+60+20+94.9-24.9+319.35-159+300</f>
        <v>628.35</v>
      </c>
      <c r="G42" s="5"/>
      <c r="H42" s="72"/>
      <c r="I42" s="1"/>
      <c r="J42" s="1"/>
      <c r="K42" s="1"/>
      <c r="L42" s="1"/>
    </row>
    <row r="43" spans="1:12" ht="12.75">
      <c r="A43" s="3"/>
      <c r="B43" s="2" t="s">
        <v>35</v>
      </c>
      <c r="C43" s="1"/>
      <c r="D43" s="1"/>
      <c r="E43" s="1"/>
      <c r="F43" s="86">
        <f>50</f>
        <v>50</v>
      </c>
      <c r="G43" s="5"/>
      <c r="H43" s="72"/>
      <c r="I43" s="1"/>
      <c r="J43" s="1"/>
      <c r="K43" s="1"/>
      <c r="L43" s="1"/>
    </row>
    <row r="44" spans="1:12" ht="12.75">
      <c r="A44" s="3"/>
      <c r="B44" s="2" t="s">
        <v>51</v>
      </c>
      <c r="C44" s="1"/>
      <c r="D44" s="1"/>
      <c r="E44" s="1"/>
      <c r="F44" s="86">
        <v>130</v>
      </c>
      <c r="G44" s="5"/>
      <c r="H44" s="72"/>
      <c r="I44" s="1"/>
      <c r="J44" s="1"/>
      <c r="K44" s="1"/>
      <c r="L44" s="1"/>
    </row>
    <row r="45" spans="1:12" ht="12.75">
      <c r="A45" s="3"/>
      <c r="B45" s="2" t="s">
        <v>44</v>
      </c>
      <c r="C45" s="1"/>
      <c r="D45" s="1"/>
      <c r="E45" s="1"/>
      <c r="F45" s="86">
        <f>60</f>
        <v>60</v>
      </c>
      <c r="G45" s="5"/>
      <c r="H45" s="72"/>
      <c r="I45" s="1"/>
      <c r="J45" s="1"/>
      <c r="K45" s="1"/>
      <c r="L45" s="1"/>
    </row>
    <row r="46" spans="1:12" ht="12.75">
      <c r="A46" s="3"/>
      <c r="B46" s="2" t="s">
        <v>45</v>
      </c>
      <c r="C46" s="1"/>
      <c r="D46" s="1"/>
      <c r="E46" s="1"/>
      <c r="F46" s="86">
        <f>550</f>
        <v>550</v>
      </c>
      <c r="G46" s="5"/>
      <c r="H46" s="72"/>
      <c r="I46" s="1"/>
      <c r="J46" s="1"/>
      <c r="K46" s="1"/>
      <c r="L46" s="1"/>
    </row>
    <row r="47" spans="1:12" ht="12.75">
      <c r="A47" s="3"/>
      <c r="B47" s="2" t="s">
        <v>46</v>
      </c>
      <c r="C47" s="1"/>
      <c r="D47" s="1"/>
      <c r="E47" s="1"/>
      <c r="F47" s="86">
        <f>128.84+128.84+128.84</f>
        <v>386.52</v>
      </c>
      <c r="G47" s="5"/>
      <c r="H47" s="72"/>
      <c r="I47" s="1"/>
      <c r="J47" s="1"/>
      <c r="K47" s="1"/>
      <c r="L47" s="1"/>
    </row>
    <row r="48" spans="1:12" ht="12.75">
      <c r="A48" s="3"/>
      <c r="B48" s="2" t="s">
        <v>46</v>
      </c>
      <c r="C48" s="1"/>
      <c r="D48" s="1"/>
      <c r="E48" s="1"/>
      <c r="F48" s="86">
        <f>150+550</f>
        <v>700</v>
      </c>
      <c r="G48" s="5"/>
      <c r="H48" s="72"/>
      <c r="I48" s="1"/>
      <c r="J48" s="1"/>
      <c r="K48" s="1"/>
      <c r="L48" s="1"/>
    </row>
    <row r="49" spans="1:12" ht="12.75">
      <c r="A49" s="3"/>
      <c r="B49" s="2" t="s">
        <v>50</v>
      </c>
      <c r="C49" s="1"/>
      <c r="D49" s="1"/>
      <c r="E49" s="1"/>
      <c r="F49" s="86">
        <v>300</v>
      </c>
      <c r="G49" s="5"/>
      <c r="H49" s="72"/>
      <c r="I49" s="1"/>
      <c r="J49" s="1"/>
      <c r="K49" s="1"/>
      <c r="L49" s="1"/>
    </row>
    <row r="50" spans="1:12" ht="12.75">
      <c r="A50" s="3"/>
      <c r="B50" s="2" t="s">
        <v>49</v>
      </c>
      <c r="C50" s="1"/>
      <c r="D50" s="1"/>
      <c r="E50" s="1"/>
      <c r="F50" s="86">
        <f>15</f>
        <v>15</v>
      </c>
      <c r="G50" s="5"/>
      <c r="H50" s="72"/>
      <c r="I50" s="1"/>
      <c r="J50" s="1"/>
      <c r="K50" s="1"/>
      <c r="L50" s="1"/>
    </row>
    <row r="51" spans="1:12" ht="12.75">
      <c r="A51" s="3"/>
      <c r="B51" s="2" t="s">
        <v>37</v>
      </c>
      <c r="C51" s="1"/>
      <c r="D51" s="1"/>
      <c r="E51" s="1"/>
      <c r="F51" s="86">
        <f>300+200+100</f>
        <v>600</v>
      </c>
      <c r="G51" s="5"/>
      <c r="H51" s="72"/>
      <c r="I51" s="1"/>
      <c r="J51" s="1"/>
      <c r="K51" s="1"/>
      <c r="L51" s="1"/>
    </row>
    <row r="52" spans="1:12" ht="12.75">
      <c r="A52" s="3"/>
      <c r="B52" s="2" t="s">
        <v>20</v>
      </c>
      <c r="C52" s="1"/>
      <c r="D52" s="1"/>
      <c r="E52" s="1"/>
      <c r="F52" s="86">
        <f>159</f>
        <v>159</v>
      </c>
      <c r="G52" s="5"/>
      <c r="H52" s="72"/>
      <c r="I52" s="1"/>
      <c r="J52" s="1"/>
      <c r="K52" s="1"/>
      <c r="L52" s="1"/>
    </row>
    <row r="53" spans="1:12" ht="12.75">
      <c r="A53" s="3"/>
      <c r="B53" s="2" t="s">
        <v>27</v>
      </c>
      <c r="C53" s="1"/>
      <c r="D53" s="1"/>
      <c r="E53" s="1"/>
      <c r="F53" s="86">
        <f>24.9</f>
        <v>24.9</v>
      </c>
      <c r="G53" s="5"/>
      <c r="H53" s="72"/>
      <c r="I53" s="1"/>
      <c r="J53" s="1"/>
      <c r="K53" s="1"/>
      <c r="L53" s="1"/>
    </row>
    <row r="54" spans="1:12" ht="12.75">
      <c r="A54" s="3"/>
      <c r="B54" s="2" t="s">
        <v>33</v>
      </c>
      <c r="C54" s="1"/>
      <c r="D54" s="1"/>
      <c r="E54" s="1"/>
      <c r="F54" s="86">
        <f>450+500</f>
        <v>950</v>
      </c>
      <c r="G54" s="5"/>
      <c r="H54" s="72"/>
      <c r="I54" s="1"/>
      <c r="J54" s="1"/>
      <c r="K54" s="1"/>
      <c r="L54" s="1"/>
    </row>
    <row r="55" spans="1:12" ht="12.75">
      <c r="A55" s="14" t="s">
        <v>13</v>
      </c>
      <c r="B55" s="4"/>
      <c r="C55" s="55"/>
      <c r="D55" s="55"/>
      <c r="E55" s="55"/>
      <c r="F55" s="70">
        <f>SUM(F56:F57)</f>
        <v>174.01</v>
      </c>
      <c r="G55" s="54">
        <f>F$55/F$10</f>
        <v>0.001782154570697491</v>
      </c>
      <c r="H55" s="1"/>
      <c r="I55" s="1"/>
      <c r="J55" s="1"/>
      <c r="K55" s="1"/>
      <c r="L55" s="1"/>
    </row>
    <row r="56" spans="1:12" ht="12.75">
      <c r="A56" s="3"/>
      <c r="B56" s="4" t="s">
        <v>16</v>
      </c>
      <c r="C56" s="1"/>
      <c r="D56" s="1"/>
      <c r="E56" s="1"/>
      <c r="F56" s="23">
        <v>139.51</v>
      </c>
      <c r="G56" s="5"/>
      <c r="H56" s="6"/>
      <c r="I56" s="103"/>
      <c r="J56" s="1"/>
      <c r="K56" s="1"/>
      <c r="L56" s="1"/>
    </row>
    <row r="57" spans="1:12" ht="12.75">
      <c r="A57" s="8"/>
      <c r="B57" s="85" t="s">
        <v>40</v>
      </c>
      <c r="C57" s="9"/>
      <c r="D57" s="9"/>
      <c r="E57" s="9"/>
      <c r="F57" s="79">
        <f>10.5+24</f>
        <v>34.5</v>
      </c>
      <c r="G57" s="10"/>
      <c r="H57" s="6"/>
      <c r="I57" s="1"/>
      <c r="J57" s="1"/>
      <c r="K57" s="1"/>
      <c r="L57" s="1"/>
    </row>
    <row r="58" spans="1:12" ht="15.75" customHeight="1">
      <c r="A58" s="1"/>
      <c r="B58" s="1"/>
      <c r="C58" s="1"/>
      <c r="D58" s="1"/>
      <c r="E58" s="1"/>
      <c r="F58" s="12"/>
      <c r="G58" s="13"/>
      <c r="H58" s="6"/>
      <c r="I58" s="1"/>
      <c r="J58" s="1"/>
      <c r="K58" s="1"/>
      <c r="L58" s="1"/>
    </row>
    <row r="59" spans="1:12" ht="12.75">
      <c r="A59" s="14" t="s">
        <v>39</v>
      </c>
      <c r="B59" s="15"/>
      <c r="C59" s="15"/>
      <c r="D59" s="15"/>
      <c r="E59" s="15"/>
      <c r="F59" s="16"/>
      <c r="G59" s="17">
        <f>F14-F17</f>
        <v>174378.09999999998</v>
      </c>
      <c r="H59" s="6"/>
      <c r="I59" s="1"/>
      <c r="J59" s="1"/>
      <c r="K59" s="1"/>
      <c r="L59" s="1"/>
    </row>
    <row r="60" spans="1:12" ht="15.75" customHeight="1">
      <c r="A60" s="18"/>
      <c r="F60" s="19"/>
      <c r="G60" s="20"/>
      <c r="H60" s="6"/>
      <c r="I60" s="89">
        <f>G62+G61-G59</f>
        <v>0</v>
      </c>
      <c r="J60" s="1"/>
      <c r="K60" s="1"/>
      <c r="L60" s="1"/>
    </row>
    <row r="61" spans="1:12" ht="15.75" customHeight="1">
      <c r="A61" s="40"/>
      <c r="B61" s="41" t="s">
        <v>17</v>
      </c>
      <c r="C61" s="41"/>
      <c r="D61" s="41"/>
      <c r="E61" s="41"/>
      <c r="F61" s="77"/>
      <c r="G61" s="105">
        <v>34743.8</v>
      </c>
      <c r="H61" s="6"/>
      <c r="I61" s="89"/>
      <c r="J61" s="1"/>
      <c r="K61" s="1"/>
      <c r="L61" s="1"/>
    </row>
    <row r="62" spans="1:12" ht="12.75">
      <c r="A62" s="106"/>
      <c r="B62" s="90" t="s">
        <v>24</v>
      </c>
      <c r="C62" s="90"/>
      <c r="D62" s="90"/>
      <c r="E62" s="90"/>
      <c r="F62" s="107"/>
      <c r="G62" s="108">
        <f>F8</f>
        <v>139634.3</v>
      </c>
      <c r="H62" s="24"/>
      <c r="I62" s="1"/>
      <c r="J62" s="1"/>
      <c r="K62" s="1"/>
      <c r="L62" s="1"/>
    </row>
    <row r="63" spans="1:12" ht="42.75" customHeight="1">
      <c r="A63" s="21"/>
      <c r="B63" s="21"/>
      <c r="C63" s="21"/>
      <c r="D63" s="21"/>
      <c r="E63" s="21"/>
      <c r="F63" s="21"/>
      <c r="G63" s="22"/>
      <c r="H63" s="1"/>
      <c r="I63" s="1"/>
      <c r="J63" s="1"/>
      <c r="K63" s="1"/>
      <c r="L63" s="1"/>
    </row>
    <row r="64" spans="2:12" ht="12.75">
      <c r="B64" s="128"/>
      <c r="C64" s="128"/>
      <c r="D64" s="73"/>
      <c r="E64" s="128"/>
      <c r="F64" s="128"/>
      <c r="H64" s="1"/>
      <c r="I64" s="1"/>
      <c r="J64" s="1"/>
      <c r="K64" s="1"/>
      <c r="L64" s="1"/>
    </row>
    <row r="65" spans="1:12" ht="12.75">
      <c r="A65" s="74"/>
      <c r="B65" s="125" t="s">
        <v>14</v>
      </c>
      <c r="C65" s="125"/>
      <c r="D65" s="73"/>
      <c r="E65" s="124" t="s">
        <v>52</v>
      </c>
      <c r="F65" s="124"/>
      <c r="H65" s="1"/>
      <c r="I65" s="1"/>
      <c r="J65" s="1"/>
      <c r="K65" s="1"/>
      <c r="L65" s="1"/>
    </row>
    <row r="66" spans="1:12" ht="12.75">
      <c r="A66" s="74"/>
      <c r="B66" s="125" t="s">
        <v>15</v>
      </c>
      <c r="C66" s="125"/>
      <c r="D66" s="73"/>
      <c r="E66" s="124" t="s">
        <v>53</v>
      </c>
      <c r="F66" s="124"/>
      <c r="H66" s="1"/>
      <c r="I66" s="1"/>
      <c r="J66" s="1"/>
      <c r="K66" s="1"/>
      <c r="L66" s="1"/>
    </row>
    <row r="67" spans="1:12" ht="12.75">
      <c r="A67" s="74"/>
      <c r="B67" s="74"/>
      <c r="C67" s="74"/>
      <c r="D67" s="74"/>
      <c r="E67" s="30"/>
      <c r="F67" s="80"/>
      <c r="H67" s="1"/>
      <c r="I67" s="1"/>
      <c r="J67" s="1"/>
      <c r="K67" s="1"/>
      <c r="L67" s="1"/>
    </row>
    <row r="68" spans="1:12" ht="12.75">
      <c r="A68" s="74"/>
      <c r="B68" s="74"/>
      <c r="C68" s="74"/>
      <c r="D68" s="74"/>
      <c r="E68" s="30"/>
      <c r="F68" s="80"/>
      <c r="H68" s="1"/>
      <c r="I68" s="1"/>
      <c r="J68" s="1"/>
      <c r="K68" s="1"/>
      <c r="L68" s="1"/>
    </row>
    <row r="69" spans="1:12" ht="12.75">
      <c r="A69" s="74"/>
      <c r="H69" s="1"/>
      <c r="I69" s="1"/>
      <c r="J69" s="1"/>
      <c r="K69" s="1"/>
      <c r="L69" s="1"/>
    </row>
    <row r="70" spans="1:12" ht="12.75">
      <c r="A70" s="74"/>
      <c r="H70" s="1"/>
      <c r="I70" s="1"/>
      <c r="J70" s="1"/>
      <c r="K70" s="1"/>
      <c r="L70" s="1"/>
    </row>
    <row r="71" spans="1:12" ht="12.75">
      <c r="A71" s="74"/>
      <c r="H71" s="1"/>
      <c r="I71" s="1"/>
      <c r="J71" s="1"/>
      <c r="K71" s="1"/>
      <c r="L71" s="1"/>
    </row>
    <row r="72" spans="1:12" ht="12.75">
      <c r="A72" s="74"/>
      <c r="H72" s="1"/>
      <c r="I72" s="1"/>
      <c r="J72" s="1"/>
      <c r="K72" s="1"/>
      <c r="L72" s="1"/>
    </row>
    <row r="73" spans="8:12" ht="12.75">
      <c r="H73" s="1"/>
      <c r="I73" s="1"/>
      <c r="J73" s="1"/>
      <c r="K73" s="1"/>
      <c r="L73" s="1"/>
    </row>
    <row r="74" spans="8:12" ht="12.75">
      <c r="H74" s="1"/>
      <c r="I74" s="1"/>
      <c r="J74" s="1"/>
      <c r="K74" s="1"/>
      <c r="L74" s="1"/>
    </row>
    <row r="75" spans="8:12" ht="12.75">
      <c r="H75" s="1"/>
      <c r="I75" s="1"/>
      <c r="J75" s="1"/>
      <c r="K75" s="1"/>
      <c r="L75" s="1"/>
    </row>
    <row r="76" spans="8:12" ht="12.75">
      <c r="H76" s="1"/>
      <c r="I76" s="1"/>
      <c r="J76" s="1"/>
      <c r="K76" s="1"/>
      <c r="L76" s="1"/>
    </row>
    <row r="77" spans="8:12" ht="12.75">
      <c r="H77" s="1"/>
      <c r="I77" s="1"/>
      <c r="J77" s="1"/>
      <c r="K77" s="1"/>
      <c r="L77" s="1"/>
    </row>
    <row r="78" spans="8:12" ht="12.75">
      <c r="H78" s="1"/>
      <c r="I78" s="1"/>
      <c r="J78" s="1"/>
      <c r="K78" s="1"/>
      <c r="L78" s="1"/>
    </row>
    <row r="79" spans="8:12" ht="12.75"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ht="12.75">
      <c r="H221" s="1"/>
    </row>
  </sheetData>
  <sheetProtection/>
  <mergeCells count="7">
    <mergeCell ref="B66:C66"/>
    <mergeCell ref="A1:F1"/>
    <mergeCell ref="A3:F3"/>
    <mergeCell ref="B64:C64"/>
    <mergeCell ref="E64:F64"/>
    <mergeCell ref="B65:C65"/>
    <mergeCell ref="B5:E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2015-06-15T12:01:51Z</dcterms:modified>
  <cp:category/>
  <cp:version/>
  <cp:contentType/>
  <cp:contentStatus/>
</cp:coreProperties>
</file>